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tc={2c61350a-dbdd-4591-b96f-518aecf1171b}</author>
  </authors>
  <commentList>
    <comment authorId="0" xr:uid="{2c61350a-dbdd-4591-b96f-518aecf1171b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1111
</t>
      </text>
    </comment>
  </commentList>
</comments>
</file>

<file path=xl/sharedStrings.xml><?xml version="1.0" encoding="utf-8"?>
<sst xmlns="http://schemas.openxmlformats.org/spreadsheetml/2006/main" count="152" uniqueCount="74">
  <si>
    <t>BOILER ACS R290 INSTALLATO DENTRO AMBIENTE</t>
  </si>
  <si>
    <t>P compressore</t>
  </si>
  <si>
    <t>kW</t>
  </si>
  <si>
    <t>Diametro boiler</t>
  </si>
  <si>
    <t>m</t>
  </si>
  <si>
    <t>Altezza</t>
  </si>
  <si>
    <t>Volume</t>
  </si>
  <si>
    <t>m3</t>
  </si>
  <si>
    <t>Area esterna</t>
  </si>
  <si>
    <t>m2</t>
  </si>
  <si>
    <t>Isolante</t>
  </si>
  <si>
    <t>k poliuret.</t>
  </si>
  <si>
    <t>W/mk</t>
  </si>
  <si>
    <t>spessore</t>
  </si>
  <si>
    <t>cm</t>
  </si>
  <si>
    <t>hi H2O</t>
  </si>
  <si>
    <t>W/m2k</t>
  </si>
  <si>
    <t>he aria</t>
  </si>
  <si>
    <t>T acs</t>
  </si>
  <si>
    <t>°C</t>
  </si>
  <si>
    <t>Tamb. interna</t>
  </si>
  <si>
    <t>Tacquedotto</t>
  </si>
  <si>
    <t>Tm aria estate</t>
  </si>
  <si>
    <t>Tm aria inverno</t>
  </si>
  <si>
    <t>CICLO FRIGORIFERO</t>
  </si>
  <si>
    <t>Inverno</t>
  </si>
  <si>
    <t>Estate</t>
  </si>
  <si>
    <t>Tcond</t>
  </si>
  <si>
    <t>Tevap</t>
  </si>
  <si>
    <t>rend. compr.</t>
  </si>
  <si>
    <t>rend. compres</t>
  </si>
  <si>
    <t>surr</t>
  </si>
  <si>
    <t>sott</t>
  </si>
  <si>
    <t>COP</t>
  </si>
  <si>
    <t>BOILER INTERNO</t>
  </si>
  <si>
    <t>BOILER ESTERNO INVERNO</t>
  </si>
  <si>
    <t>Dispersioni a regime (sono uguali sia in inverno che estate)</t>
  </si>
  <si>
    <t>Dispersioni a regime</t>
  </si>
  <si>
    <t>U</t>
  </si>
  <si>
    <t>Qd</t>
  </si>
  <si>
    <t>W</t>
  </si>
  <si>
    <t xml:space="preserve">Costo </t>
  </si>
  <si>
    <t>€ /giorno</t>
  </si>
  <si>
    <t>Transitorio riscaldamento ACS</t>
  </si>
  <si>
    <t>Pcompr.</t>
  </si>
  <si>
    <t>Qs=Pc *COP</t>
  </si>
  <si>
    <t>Q H20=m Ct DT</t>
  </si>
  <si>
    <t>kJ</t>
  </si>
  <si>
    <t>Tm ACS (50/12,5)</t>
  </si>
  <si>
    <t>Qd media</t>
  </si>
  <si>
    <t>tempo</t>
  </si>
  <si>
    <t>s</t>
  </si>
  <si>
    <t xml:space="preserve">tempo= </t>
  </si>
  <si>
    <t>h</t>
  </si>
  <si>
    <t>Costo giorno</t>
  </si>
  <si>
    <t>€/g</t>
  </si>
  <si>
    <t>mettere fuori il boiler non cambia molto!</t>
  </si>
  <si>
    <t>REFFREDDAMENTO</t>
  </si>
  <si>
    <t>Dopo 24 h di quanto si raffredda l'acqua?</t>
  </si>
  <si>
    <t>tau</t>
  </si>
  <si>
    <t>Tf</t>
  </si>
  <si>
    <t>RESITENZA ELETTRICA INTERNA</t>
  </si>
  <si>
    <t>1- Che potenza deve avere la resistenza elettrica elettrica del boiler per ridurre il tempo di riscaldamento dell'acqua a 6 ore in inverno?</t>
  </si>
  <si>
    <t>All'acqua oltre al Qs forniamo un Pel quindi il bilancio energetico diventa</t>
  </si>
  <si>
    <t>Qs+Pel-Qd= Energia/t  --&gt; Pel= Qd-Qs+En/t</t>
  </si>
  <si>
    <t>t (6 ore)</t>
  </si>
  <si>
    <t>Pel. resist.</t>
  </si>
  <si>
    <t>2- Con questa resistenza attiva quanto tempo ci vuole a portare l'acqua da 50 a 55°C?</t>
  </si>
  <si>
    <t>Ti</t>
  </si>
  <si>
    <t>Tm ACS (55/50)</t>
  </si>
  <si>
    <t>DT di 5°C</t>
  </si>
  <si>
    <t>Pel</t>
  </si>
  <si>
    <t>tempo= Q/Ptot</t>
  </si>
  <si>
    <t>minuti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</si>
</sst>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"/>
  </numFmts>
  <fonts count="7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i/>
      <sz val="12.0"/>
      <color theme="1"/>
      <name val="Arial"/>
      <scheme val="minor"/>
    </font>
    <font>
      <i/>
      <u/>
      <sz val="12.0"/>
      <color theme="1"/>
      <name val="Arial"/>
      <scheme val="minor"/>
    </font>
    <font>
      <color theme="1"/>
      <name val="Arial"/>
      <scheme val="minor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3" fontId="2" numFmtId="0" xfId="0" applyFill="1" applyFont="1"/>
    <xf borderId="0" fillId="2" fontId="3" numFmtId="0" xfId="0" applyAlignment="1" applyFont="1">
      <alignment readingOrder="0"/>
    </xf>
    <xf borderId="0" fillId="2" fontId="1" numFmtId="0" xfId="0" applyFont="1"/>
    <xf borderId="0" fillId="2" fontId="2" numFmtId="164" xfId="0" applyFont="1" applyNumberFormat="1"/>
    <xf borderId="0" fillId="2" fontId="2" numFmtId="165" xfId="0" applyFont="1" applyNumberFormat="1"/>
    <xf borderId="0" fillId="2" fontId="2" numFmtId="2" xfId="0" applyFont="1" applyNumberFormat="1"/>
    <xf borderId="0" fillId="2" fontId="4" numFmtId="0" xfId="0" applyAlignment="1" applyFont="1">
      <alignment readingOrder="0"/>
    </xf>
    <xf borderId="0" fillId="2" fontId="2" numFmtId="1" xfId="0" applyFont="1" applyNumberFormat="1"/>
    <xf borderId="0" fillId="2" fontId="5" numFmtId="0" xfId="0" applyFont="1"/>
    <xf borderId="0" fillId="2" fontId="6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png"/><Relationship Id="rId3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66675</xdr:colOff>
      <xdr:row>7</xdr:row>
      <xdr:rowOff>200025</xdr:rowOff>
    </xdr:from>
    <xdr:ext cx="1143000" cy="381000"/>
    <xdr:sp>
      <xdr:nvSpPr>
        <xdr:cNvPr id="3" name="Shape 3"/>
        <xdr:cNvSpPr txBox="1"/>
      </xdr:nvSpPr>
      <xdr:spPr>
        <a:xfrm>
          <a:off x="242000" y="222200"/>
          <a:ext cx="1446300" cy="4260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Ta=20°C</a:t>
          </a:r>
          <a:endParaRPr sz="1400"/>
        </a:p>
      </xdr:txBody>
    </xdr:sp>
    <xdr:clientData fLocksWithSheet="0"/>
  </xdr:oneCellAnchor>
  <xdr:oneCellAnchor>
    <xdr:from>
      <xdr:col>8</xdr:col>
      <xdr:colOff>971550</xdr:colOff>
      <xdr:row>0</xdr:row>
      <xdr:rowOff>104775</xdr:rowOff>
    </xdr:from>
    <xdr:ext cx="6219825" cy="4733925"/>
    <xdr:pic>
      <xdr:nvPicPr>
        <xdr:cNvPr id="0" name="image5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123825</xdr:colOff>
      <xdr:row>22</xdr:row>
      <xdr:rowOff>190500</xdr:rowOff>
    </xdr:from>
    <xdr:ext cx="6019800" cy="4562475"/>
    <xdr:pic>
      <xdr:nvPicPr>
        <xdr:cNvPr id="0" name="image3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533400</xdr:colOff>
      <xdr:row>1</xdr:row>
      <xdr:rowOff>219075</xdr:rowOff>
    </xdr:from>
    <xdr:ext cx="4600575" cy="2971800"/>
    <xdr:pic>
      <xdr:nvPicPr>
        <xdr:cNvPr id="0" name="image2.png" title="Immagin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476250</xdr:colOff>
      <xdr:row>45</xdr:row>
      <xdr:rowOff>19050</xdr:rowOff>
    </xdr:from>
    <xdr:ext cx="1933575" cy="333375"/>
    <xdr:pic>
      <xdr:nvPicPr>
        <xdr:cNvPr id="0" name="image4.png" title="Immagin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304800</xdr:colOff>
      <xdr:row>45</xdr:row>
      <xdr:rowOff>85725</xdr:rowOff>
    </xdr:from>
    <xdr:ext cx="723900" cy="333375"/>
    <xdr:pic>
      <xdr:nvPicPr>
        <xdr:cNvPr id="0" name="image1.png" title="Immagin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luca delbarba Delbarba" id="{93dc3e93-8435-49b7-ab74-7096c9b6756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3-10T12:48:44.00" personId="{93dc3e93-8435-49b7-ab74-7096c9b6756e}" id="{2c61350a-dbdd-4591-b96f-518aecf1171b}" done="1">
    <x18tc:text xml:space="preserve">1111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7.38"/>
    <col customWidth="1" min="2" max="2" width="9.5"/>
    <col customWidth="1" min="3" max="3" width="7.75"/>
    <col customWidth="1" min="4" max="4" width="17.5"/>
    <col customWidth="1" min="7" max="7" width="16.3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2" t="s">
        <v>1</v>
      </c>
      <c r="B2" s="2">
        <v>0.45</v>
      </c>
      <c r="C2" s="2" t="s">
        <v>2</v>
      </c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2" t="s">
        <v>3</v>
      </c>
      <c r="B3" s="2">
        <v>0.5</v>
      </c>
      <c r="C3" s="2" t="s">
        <v>4</v>
      </c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2" t="s">
        <v>5</v>
      </c>
      <c r="B4" s="2">
        <v>1.4</v>
      </c>
      <c r="C4" s="2" t="s">
        <v>4</v>
      </c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2" t="s">
        <v>6</v>
      </c>
      <c r="B5" s="2">
        <v>0.275</v>
      </c>
      <c r="C5" s="2" t="s">
        <v>7</v>
      </c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" t="s">
        <v>8</v>
      </c>
      <c r="B6" s="2">
        <v>2.6</v>
      </c>
      <c r="C6" s="2" t="s">
        <v>9</v>
      </c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5" t="s">
        <v>10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" t="s">
        <v>11</v>
      </c>
      <c r="B8" s="2">
        <v>0.025</v>
      </c>
      <c r="C8" s="2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2" t="s">
        <v>13</v>
      </c>
      <c r="B9" s="2">
        <v>4.0</v>
      </c>
      <c r="C9" s="2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2" t="s">
        <v>15</v>
      </c>
      <c r="B10" s="2">
        <v>100.0</v>
      </c>
      <c r="C10" s="2" t="s">
        <v>16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2" t="s">
        <v>17</v>
      </c>
      <c r="B11" s="2">
        <v>8.0</v>
      </c>
      <c r="C11" s="2" t="s">
        <v>16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" t="s">
        <v>18</v>
      </c>
      <c r="B12" s="2">
        <v>50.0</v>
      </c>
      <c r="C12" s="2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" t="s">
        <v>20</v>
      </c>
      <c r="B13" s="2">
        <v>20.0</v>
      </c>
      <c r="C13" s="2" t="s">
        <v>19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" t="s">
        <v>21</v>
      </c>
      <c r="B14" s="2">
        <v>12.5</v>
      </c>
      <c r="C14" s="2" t="s">
        <v>19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" t="s">
        <v>22</v>
      </c>
      <c r="B15" s="2">
        <v>25.0</v>
      </c>
      <c r="C15" s="2" t="s">
        <v>19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" t="s">
        <v>23</v>
      </c>
      <c r="B16" s="2">
        <v>5.0</v>
      </c>
      <c r="C16" s="2" t="s">
        <v>19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" t="s">
        <v>24</v>
      </c>
      <c r="B18" s="3"/>
      <c r="C18" s="3"/>
      <c r="D18" s="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" t="s">
        <v>25</v>
      </c>
      <c r="B19" s="3"/>
      <c r="C19" s="3"/>
      <c r="D19" s="1" t="s">
        <v>26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2" t="s">
        <v>27</v>
      </c>
      <c r="B20" s="2">
        <v>60.0</v>
      </c>
      <c r="C20" s="2" t="s">
        <v>19</v>
      </c>
      <c r="D20" s="2" t="s">
        <v>27</v>
      </c>
      <c r="E20" s="2">
        <v>60.0</v>
      </c>
      <c r="F20" s="2" t="s">
        <v>19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2" t="s">
        <v>28</v>
      </c>
      <c r="B21" s="2">
        <v>-5.0</v>
      </c>
      <c r="C21" s="2" t="s">
        <v>19</v>
      </c>
      <c r="D21" s="2" t="s">
        <v>28</v>
      </c>
      <c r="E21" s="2">
        <v>15.0</v>
      </c>
      <c r="F21" s="2" t="s">
        <v>19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2" t="s">
        <v>29</v>
      </c>
      <c r="B22" s="2">
        <v>0.6</v>
      </c>
      <c r="C22" s="3"/>
      <c r="D22" s="2" t="s">
        <v>30</v>
      </c>
      <c r="E22" s="2">
        <v>0.6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2" t="s">
        <v>31</v>
      </c>
      <c r="B23" s="2">
        <v>5.0</v>
      </c>
      <c r="C23" s="2" t="s">
        <v>19</v>
      </c>
      <c r="D23" s="2" t="s">
        <v>31</v>
      </c>
      <c r="E23" s="2">
        <v>5.0</v>
      </c>
      <c r="F23" s="2" t="s">
        <v>19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2" t="s">
        <v>32</v>
      </c>
      <c r="B24" s="2">
        <v>5.0</v>
      </c>
      <c r="C24" s="2" t="s">
        <v>19</v>
      </c>
      <c r="D24" s="2" t="s">
        <v>32</v>
      </c>
      <c r="E24" s="2">
        <v>5.0</v>
      </c>
      <c r="F24" s="2" t="s">
        <v>19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2" t="s">
        <v>33</v>
      </c>
      <c r="B25" s="2">
        <v>3.1</v>
      </c>
      <c r="C25" s="3"/>
      <c r="D25" s="2" t="s">
        <v>33</v>
      </c>
      <c r="E25" s="2">
        <v>3.94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1" t="s">
        <v>34</v>
      </c>
      <c r="B27" s="3"/>
      <c r="C27" s="3"/>
      <c r="D27" s="3"/>
      <c r="E27" s="3"/>
      <c r="F27" s="3"/>
      <c r="G27" s="1" t="s">
        <v>35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2" t="s">
        <v>36</v>
      </c>
      <c r="B28" s="3"/>
      <c r="C28" s="3"/>
      <c r="D28" s="3"/>
      <c r="E28" s="3"/>
      <c r="F28" s="3"/>
      <c r="G28" s="2" t="s">
        <v>37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2" t="s">
        <v>38</v>
      </c>
      <c r="B29" s="2">
        <v>0.576</v>
      </c>
      <c r="C29" s="2" t="s">
        <v>16</v>
      </c>
      <c r="D29" s="3"/>
      <c r="E29" s="3"/>
      <c r="F29" s="3"/>
      <c r="G29" s="2" t="s">
        <v>38</v>
      </c>
      <c r="H29" s="2">
        <v>0.576</v>
      </c>
      <c r="I29" s="2" t="s">
        <v>16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2" t="s">
        <v>39</v>
      </c>
      <c r="B30" s="3">
        <f>B29*B6*(B12-B13)</f>
        <v>44.928</v>
      </c>
      <c r="C30" s="2" t="s">
        <v>40</v>
      </c>
      <c r="D30" s="3"/>
      <c r="E30" s="3"/>
      <c r="F30" s="3"/>
      <c r="G30" s="2" t="s">
        <v>39</v>
      </c>
      <c r="H30" s="3">
        <f>B6*H29*(B12-B16)</f>
        <v>67.392</v>
      </c>
      <c r="I30" s="2" t="s">
        <v>40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2" t="s">
        <v>41</v>
      </c>
      <c r="B31" s="7">
        <f>B30/1000*24*0.3</f>
        <v>0.3234816</v>
      </c>
      <c r="C31" s="2" t="s">
        <v>42</v>
      </c>
      <c r="D31" s="3"/>
      <c r="E31" s="3"/>
      <c r="F31" s="3"/>
      <c r="G31" s="2" t="s">
        <v>41</v>
      </c>
      <c r="H31" s="7">
        <f>H30/1000*24*0.3</f>
        <v>0.4852224</v>
      </c>
      <c r="I31" s="2" t="s">
        <v>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1" t="s">
        <v>43</v>
      </c>
      <c r="B33" s="3"/>
      <c r="C33" s="3"/>
      <c r="D33" s="2"/>
      <c r="E33" s="3"/>
      <c r="F33" s="3"/>
      <c r="G33" s="1" t="s">
        <v>43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1" t="s">
        <v>25</v>
      </c>
      <c r="B34" s="3"/>
      <c r="C34" s="2"/>
      <c r="D34" s="1" t="s">
        <v>26</v>
      </c>
      <c r="E34" s="3"/>
      <c r="F34" s="2"/>
      <c r="G34" s="1" t="s">
        <v>25</v>
      </c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2" t="s">
        <v>44</v>
      </c>
      <c r="B35" s="3">
        <f>B2</f>
        <v>0.45</v>
      </c>
      <c r="C35" s="2" t="s">
        <v>2</v>
      </c>
      <c r="D35" s="2" t="s">
        <v>44</v>
      </c>
      <c r="E35" s="3">
        <f>B2</f>
        <v>0.45</v>
      </c>
      <c r="F35" s="2" t="s">
        <v>2</v>
      </c>
      <c r="G35" s="2" t="s">
        <v>44</v>
      </c>
      <c r="H35" s="2">
        <v>0.45</v>
      </c>
      <c r="I35" s="2" t="s"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2" t="s">
        <v>45</v>
      </c>
      <c r="B36" s="2">
        <f>B35*B25</f>
        <v>1.395</v>
      </c>
      <c r="C36" s="2" t="s">
        <v>2</v>
      </c>
      <c r="D36" s="2" t="s">
        <v>45</v>
      </c>
      <c r="E36" s="2">
        <f>E35*E25</f>
        <v>1.773</v>
      </c>
      <c r="F36" s="2" t="s">
        <v>2</v>
      </c>
      <c r="G36" s="2" t="s">
        <v>45</v>
      </c>
      <c r="H36" s="2">
        <f>H35*B25</f>
        <v>1.395</v>
      </c>
      <c r="I36" s="2" t="s">
        <v>2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2" t="s">
        <v>46</v>
      </c>
      <c r="B37" s="8">
        <f>B5*1000*4.186*(B12-B14)</f>
        <v>43168.125</v>
      </c>
      <c r="C37" s="2" t="s">
        <v>47</v>
      </c>
      <c r="D37" s="2" t="s">
        <v>46</v>
      </c>
      <c r="E37" s="8">
        <f t="shared" ref="E37:E39" si="1">B37</f>
        <v>43168.125</v>
      </c>
      <c r="F37" s="2" t="s">
        <v>47</v>
      </c>
      <c r="G37" s="2" t="s">
        <v>46</v>
      </c>
      <c r="H37" s="8">
        <f t="shared" ref="H37:H38" si="2">B37</f>
        <v>43168.125</v>
      </c>
      <c r="I37" s="2" t="s">
        <v>47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2" t="s">
        <v>48</v>
      </c>
      <c r="B38" s="3">
        <f>(B12+B14)/2</f>
        <v>31.25</v>
      </c>
      <c r="C38" s="2" t="s">
        <v>19</v>
      </c>
      <c r="D38" s="2" t="s">
        <v>48</v>
      </c>
      <c r="E38" s="3">
        <f t="shared" si="1"/>
        <v>31.25</v>
      </c>
      <c r="F38" s="2" t="s">
        <v>19</v>
      </c>
      <c r="G38" s="2" t="s">
        <v>48</v>
      </c>
      <c r="H38" s="3">
        <f t="shared" si="2"/>
        <v>31.25</v>
      </c>
      <c r="I38" s="2" t="s">
        <v>19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2" t="s">
        <v>49</v>
      </c>
      <c r="B39" s="3">
        <f>B29*B6*(B38-B13)</f>
        <v>16.848</v>
      </c>
      <c r="C39" s="2" t="s">
        <v>40</v>
      </c>
      <c r="D39" s="2" t="s">
        <v>49</v>
      </c>
      <c r="E39" s="3">
        <f t="shared" si="1"/>
        <v>16.848</v>
      </c>
      <c r="F39" s="2" t="s">
        <v>40</v>
      </c>
      <c r="G39" s="2" t="s">
        <v>49</v>
      </c>
      <c r="H39" s="3">
        <f>B6*H29*(B12-B16)</f>
        <v>67.392</v>
      </c>
      <c r="I39" s="2" t="s">
        <v>40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2" t="s">
        <v>50</v>
      </c>
      <c r="B40" s="8">
        <f>B37/(B36-B39/1000)</f>
        <v>31323.19584</v>
      </c>
      <c r="C40" s="2" t="s">
        <v>51</v>
      </c>
      <c r="D40" s="2" t="s">
        <v>50</v>
      </c>
      <c r="E40" s="9">
        <f>E37/(E36-E39/1000)</f>
        <v>24581.08694</v>
      </c>
      <c r="F40" s="2" t="s">
        <v>51</v>
      </c>
      <c r="G40" s="2" t="s">
        <v>52</v>
      </c>
      <c r="H40" s="8">
        <f>H37/(H36-H39/1000)</f>
        <v>32515.71624</v>
      </c>
      <c r="I40" s="2" t="s">
        <v>51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9">
        <f>B40/3600</f>
        <v>8.700887735</v>
      </c>
      <c r="C41" s="2" t="s">
        <v>53</v>
      </c>
      <c r="D41" s="3"/>
      <c r="E41" s="9">
        <f>E40/3600</f>
        <v>6.828079707</v>
      </c>
      <c r="F41" s="2" t="s">
        <v>53</v>
      </c>
      <c r="G41" s="3"/>
      <c r="H41" s="9">
        <f>H40/3600</f>
        <v>9.032143399</v>
      </c>
      <c r="I41" s="2" t="s">
        <v>53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2" t="s">
        <v>54</v>
      </c>
      <c r="B42" s="9">
        <f>B41*B35*0.3</f>
        <v>1.174619844</v>
      </c>
      <c r="C42" s="2" t="s">
        <v>55</v>
      </c>
      <c r="D42" s="2" t="s">
        <v>54</v>
      </c>
      <c r="E42" s="9">
        <f>E41*E35*0.3</f>
        <v>0.9217907604</v>
      </c>
      <c r="F42" s="2" t="s">
        <v>55</v>
      </c>
      <c r="G42" s="2" t="s">
        <v>54</v>
      </c>
      <c r="H42" s="9">
        <f>H41*H35*0.3</f>
        <v>1.219339359</v>
      </c>
      <c r="I42" s="2" t="s">
        <v>55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10" t="s">
        <v>56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1" t="s">
        <v>57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2" t="s">
        <v>58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2" t="s">
        <v>59</v>
      </c>
      <c r="B46" s="11">
        <f>B5*1000*4186/(B29*B6)</f>
        <v>768663.1944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2" t="s">
        <v>60</v>
      </c>
      <c r="B47" s="9">
        <f>B13+(B12-B13)*exp(-24*3600/B46)</f>
        <v>46.81052262</v>
      </c>
      <c r="C47" s="2" t="s">
        <v>19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1" t="s">
        <v>61</v>
      </c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2" t="s">
        <v>62</v>
      </c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2" t="s">
        <v>63</v>
      </c>
      <c r="B51" s="3"/>
      <c r="C51" s="3"/>
      <c r="D51" s="3"/>
      <c r="E51" s="3"/>
      <c r="F51" s="2" t="s">
        <v>64</v>
      </c>
      <c r="G51" s="3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2" t="s">
        <v>65</v>
      </c>
      <c r="B52" s="11">
        <f>6*3600</f>
        <v>21600</v>
      </c>
      <c r="C52" s="2" t="s">
        <v>51</v>
      </c>
      <c r="D52" s="1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2" t="s">
        <v>66</v>
      </c>
      <c r="B53" s="9">
        <f>B37/(6*3600)+B39/1000-B36</f>
        <v>0.6203723056</v>
      </c>
      <c r="C53" s="2" t="s">
        <v>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12"/>
      <c r="B54" s="12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13" t="s">
        <v>67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2" t="s">
        <v>68</v>
      </c>
      <c r="B56" s="2">
        <v>50.0</v>
      </c>
      <c r="C56" s="2" t="s">
        <v>19</v>
      </c>
      <c r="D56" s="3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2" t="s">
        <v>60</v>
      </c>
      <c r="B57" s="2">
        <v>55.0</v>
      </c>
      <c r="C57" s="2" t="s">
        <v>19</v>
      </c>
      <c r="D57" s="3"/>
      <c r="E57" s="2"/>
      <c r="F57" s="3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2" t="s">
        <v>69</v>
      </c>
      <c r="B58" s="3">
        <f>52.5</f>
        <v>52.5</v>
      </c>
      <c r="C58" s="2" t="s">
        <v>19</v>
      </c>
      <c r="D58" s="3"/>
      <c r="E58" s="2"/>
      <c r="F58" s="3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2" t="s">
        <v>46</v>
      </c>
      <c r="B59" s="3">
        <f>B5*1000*4.186*(B57-B56)</f>
        <v>5755.75</v>
      </c>
      <c r="C59" s="2" t="s">
        <v>47</v>
      </c>
      <c r="D59" s="2" t="s">
        <v>70</v>
      </c>
      <c r="E59" s="2"/>
      <c r="F59" s="3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2" t="s">
        <v>45</v>
      </c>
      <c r="B60" s="2">
        <f>B36</f>
        <v>1.395</v>
      </c>
      <c r="C60" s="2" t="s">
        <v>2</v>
      </c>
      <c r="D60" s="3"/>
      <c r="E60" s="2"/>
      <c r="F60" s="3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2" t="s">
        <v>49</v>
      </c>
      <c r="B61" s="3">
        <f>B29*B6*(B58-B13)</f>
        <v>48.672</v>
      </c>
      <c r="C61" s="2" t="s">
        <v>40</v>
      </c>
      <c r="E61" s="2"/>
      <c r="F61" s="3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2" t="s">
        <v>71</v>
      </c>
      <c r="B62" s="9">
        <f>B53</f>
        <v>0.6203723056</v>
      </c>
      <c r="C62" s="2" t="s">
        <v>2</v>
      </c>
      <c r="D62" s="3"/>
      <c r="E62" s="3"/>
      <c r="F62" s="3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2" t="s">
        <v>72</v>
      </c>
      <c r="B63" s="11">
        <f>B59/(B60+B62-B61/1000)</f>
        <v>2926.602484</v>
      </c>
      <c r="C63" s="2" t="s">
        <v>51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9">
        <f>B63/60</f>
        <v>48.77670807</v>
      </c>
      <c r="C64" s="2" t="s">
        <v>73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4"/>
  <legacyDrawing r:id="rId5"/>
</worksheet>
</file>